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firstSheet="4" activeTab="10"/>
  </bookViews>
  <sheets>
    <sheet name="на 01.01.2011" sheetId="1" r:id="rId1"/>
    <sheet name="на 31.03.11" sheetId="2" r:id="rId2"/>
    <sheet name="на 30.06.11" sheetId="3" r:id="rId3"/>
    <sheet name="на 30.09.11" sheetId="4" r:id="rId4"/>
    <sheet name="на 31.12.11" sheetId="5" r:id="rId5"/>
    <sheet name="на 31.03.12" sheetId="6" r:id="rId6"/>
    <sheet name="на 30.06.12" sheetId="7" r:id="rId7"/>
    <sheet name="на 30.09.12" sheetId="8" r:id="rId8"/>
    <sheet name="на 31.12.12" sheetId="9" r:id="rId9"/>
    <sheet name="на 31.03.13" sheetId="10" r:id="rId10"/>
    <sheet name="на 27.09.2013" sheetId="11" r:id="rId11"/>
  </sheets>
  <definedNames>
    <definedName name="_xlnm.Print_Area" localSheetId="10">'на 27.09.2013'!$A$1:$R$9</definedName>
    <definedName name="_xlnm.Print_Area" localSheetId="7">'на 30.09.12'!$A$1:$R$7</definedName>
    <definedName name="_xlnm.Print_Area" localSheetId="8">'на 31.12.12'!$A$1:$R$10</definedName>
  </definedNames>
  <calcPr fullCalcOnLoad="1"/>
</workbook>
</file>

<file path=xl/sharedStrings.xml><?xml version="1.0" encoding="utf-8"?>
<sst xmlns="http://schemas.openxmlformats.org/spreadsheetml/2006/main" count="309" uniqueCount="42">
  <si>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</si>
  <si>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</si>
  <si>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</si>
  <si>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</si>
  <si>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</si>
  <si>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</si>
  <si>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</si>
  <si>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</si>
  <si>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</si>
  <si>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</si>
  <si>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</si>
  <si>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</si>
  <si>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</si>
  <si>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</si>
  <si>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</si>
  <si>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</si>
  <si>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</si>
  <si>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</si>
  <si>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</si>
  <si>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</si>
  <si>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</si>
  <si>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</si>
  <si>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</si>
  <si>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ПФ ОАО "ПКС" "Электрические сети"</t>
  </si>
  <si>
    <t>Всего по Петрозаводскому филиалу (в том числе ПС-51П, ПС-68)</t>
  </si>
  <si>
    <t>Информация по фактическим и перспективным нагрузкам центров питания 35-110 кВ ПФ ОАО "ПКС" "Электрические сети" на 31.03.2011 г.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</si>
  <si>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</si>
  <si>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01.01.2011 г.</t>
  </si>
  <si>
    <t>Планируемый резерв мощности на конец года с учетом присоединеных потребителей, заключенных договоров на ТП и реализации планов капитальных вложений (ИП), кВА</t>
  </si>
  <si>
    <t>Информация по фактическим и перспективным нагрузкам центров питания 35-110 кВ ПФ ОАО "ПКС" "Электрические сети" на 30.06.2011 г.</t>
  </si>
  <si>
    <t>Информация по фактическим и перспективным нагрузкам центров питания 35-110 кВ ПФ ОАО "ПКС" "Электрические сети" на 30.09.2011 г.</t>
  </si>
  <si>
    <t>Информация по фактическим и перспективным нагрузкам центров питания 35-110 кВ ПФ ОАО "ПКС" "Электрические сети" на 31.12.2011 г.</t>
  </si>
  <si>
    <t>Информация по фактическим и перспективным нагрузкам центров питания 35-110 кВ ПФ ОАО "ПКС" "Электрические сети" на 31.03.2012 г.</t>
  </si>
  <si>
    <t>Информация по фактическим и перспективным нагрузкам центров питания 35-110 кВ ПФ ОАО "ПКС" "Электрические сети" на 30.06.2012 г.</t>
  </si>
  <si>
    <t>Информация по фактическим и перспективным нагрузкам центров питания 6-110 кВ ПФ ОАО "ПКС" "Электрические сети" на 30.09.2012 г.</t>
  </si>
  <si>
    <t>Информация по фактическим и перспективным нагрузкам центров питания 6-110 кВ ПФ ОАО "ПКС" "Электрические сети" на 31.12.2012 г.</t>
  </si>
  <si>
    <t>* Максимальная фактическая нагрузка по замерам в зимний режимный день 19.12.12г., т.е. с учетом вновь присоед. потребителей до декабря 2012г.</t>
  </si>
  <si>
    <t>** Мощность вновь присоед. потребителей в текущем году, а именно в декабре 2012г., т.к. факт макс. нагрузка учитывает предыдущие подключения.</t>
  </si>
  <si>
    <t>Информация по фактическим и перспективным нагрузкам центров питания 6-110 кВ ПФ ОАО "ПКС" "Электрические сети" на 31.03.2013 г.</t>
  </si>
  <si>
    <t>Информация по фактическим и перспективным нагрузкам центров питания 6-110 кВ Филиала ОАО "ПКС" "Электрические сети" на 30.09.2013 г.</t>
  </si>
  <si>
    <t>Филиал ОАО "ПКС" "Электрические сети"</t>
  </si>
  <si>
    <t>Всего по Филиалу (в том числе ПС-51П, ПС-68)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</si>
</sst>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ill="1">
      <alignment/>
      <protection/>
    </xf>
    <xf numFmtId="0" fontId="23" fillId="0" borderId="0" xfId="54" applyFont="1" applyAlignment="1">
      <alignment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textRotation="90" wrapText="1"/>
      <protection/>
    </xf>
    <xf numFmtId="0" fontId="22" fillId="0" borderId="1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textRotation="90" wrapText="1"/>
      <protection/>
    </xf>
    <xf numFmtId="0" fontId="22" fillId="0" borderId="13" xfId="54" applyFont="1" applyFill="1" applyBorder="1" applyAlignment="1">
      <alignment horizontal="center" vertical="center" textRotation="90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1" fontId="27" fillId="0" borderId="14" xfId="55" applyNumberFormat="1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2" fontId="24" fillId="23" borderId="17" xfId="55" applyNumberFormat="1" applyFont="1" applyFill="1" applyBorder="1" applyAlignment="1">
      <alignment horizontal="center" vertical="center"/>
      <protection/>
    </xf>
    <xf numFmtId="2" fontId="24" fillId="23" borderId="18" xfId="55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4" fillId="0" borderId="20" xfId="54" applyFont="1" applyFill="1" applyBorder="1" applyAlignment="1">
      <alignment vertical="center" wrapText="1"/>
      <protection/>
    </xf>
    <xf numFmtId="0" fontId="23" fillId="0" borderId="20" xfId="54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4" fillId="0" borderId="21" xfId="55" applyNumberFormat="1" applyFont="1" applyFill="1" applyBorder="1" applyAlignment="1">
      <alignment horizontal="center" vertical="center"/>
      <protection/>
    </xf>
    <xf numFmtId="1" fontId="24" fillId="0" borderId="20" xfId="55" applyNumberFormat="1" applyFont="1" applyFill="1" applyBorder="1" applyAlignment="1">
      <alignment horizontal="center" vertical="center"/>
      <protection/>
    </xf>
    <xf numFmtId="1" fontId="24" fillId="0" borderId="18" xfId="55" applyNumberFormat="1" applyFont="1" applyFill="1" applyBorder="1" applyAlignment="1">
      <alignment horizontal="center" vertical="center"/>
      <protection/>
    </xf>
    <xf numFmtId="1" fontId="23" fillId="0" borderId="20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2" fontId="24" fillId="0" borderId="0" xfId="55" applyNumberFormat="1" applyFont="1" applyFill="1" applyBorder="1" applyAlignment="1">
      <alignment horizontal="center" vertical="center"/>
      <protection/>
    </xf>
    <xf numFmtId="1" fontId="24" fillId="0" borderId="0" xfId="55" applyNumberFormat="1" applyFont="1" applyFill="1" applyBorder="1">
      <alignment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2" fontId="24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Border="1">
      <alignment/>
      <protection/>
    </xf>
    <xf numFmtId="0" fontId="8" fillId="0" borderId="0" xfId="54" applyFont="1" applyFill="1" applyBorder="1">
      <alignment/>
      <protection/>
    </xf>
    <xf numFmtId="0" fontId="23" fillId="0" borderId="0" xfId="54" applyFont="1" applyBorder="1" applyAlignment="1">
      <alignment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32" fillId="0" borderId="22" xfId="54" applyFont="1" applyFill="1" applyBorder="1">
      <alignment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2" fontId="23" fillId="23" borderId="18" xfId="55" applyNumberFormat="1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3">
      <selection activeCell="I7" sqref="I7"/>
    </sheetView>
  </sheetViews>
  <sheetFormatPr defaultColWidth="9.00390625" defaultRowHeight="12.75"/>
  <cols>
    <col min="3" max="3" width="14.375" style="0" customWidth="1"/>
  </cols>
  <sheetData>
    <row r="1" spans="1:15" ht="15.7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3.5" thickBot="1">
      <c r="A2" s="7"/>
      <c r="B2" s="8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11"/>
    </row>
    <row r="3" spans="1:15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5" t="s">
        <v>15</v>
      </c>
      <c r="I3" s="13" t="s">
        <v>16</v>
      </c>
      <c r="J3" s="13" t="s">
        <v>18</v>
      </c>
      <c r="K3" s="13" t="s">
        <v>19</v>
      </c>
      <c r="L3" s="13" t="s">
        <v>20</v>
      </c>
      <c r="M3" s="13" t="s">
        <v>21</v>
      </c>
      <c r="N3" s="14" t="s">
        <v>28</v>
      </c>
      <c r="O3" s="16" t="s">
        <v>22</v>
      </c>
    </row>
    <row r="4" spans="1:15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18">
        <v>8</v>
      </c>
      <c r="I4" s="18">
        <v>9</v>
      </c>
      <c r="J4" s="18">
        <v>10</v>
      </c>
      <c r="K4" s="21">
        <v>11</v>
      </c>
      <c r="L4" s="21">
        <v>12</v>
      </c>
      <c r="M4" s="21">
        <v>13</v>
      </c>
      <c r="N4" s="21">
        <v>14</v>
      </c>
      <c r="O4" s="22">
        <v>15</v>
      </c>
    </row>
    <row r="5" spans="1:15" ht="38.25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2*2321</f>
        <v>4642</v>
      </c>
      <c r="H5" s="29">
        <v>170</v>
      </c>
      <c r="I5" s="30">
        <v>1253</v>
      </c>
      <c r="J5" s="31">
        <v>188.88888888888889</v>
      </c>
      <c r="K5" s="29">
        <v>4124</v>
      </c>
      <c r="L5" s="32">
        <v>3041</v>
      </c>
      <c r="M5" s="33">
        <v>0</v>
      </c>
      <c r="N5" s="32">
        <v>2871</v>
      </c>
      <c r="O5" s="34"/>
    </row>
    <row r="6" spans="1:15" ht="38.25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2*1886</f>
        <v>3772</v>
      </c>
      <c r="H6" s="29">
        <v>74</v>
      </c>
      <c r="I6" s="30">
        <v>23720</v>
      </c>
      <c r="J6" s="31">
        <v>82.22222222222221</v>
      </c>
      <c r="K6" s="29">
        <v>64190</v>
      </c>
      <c r="L6" s="32">
        <v>40544</v>
      </c>
      <c r="M6" s="33">
        <v>0</v>
      </c>
      <c r="N6" s="32">
        <v>40470</v>
      </c>
      <c r="O6" s="34"/>
    </row>
    <row r="7" spans="1:15" ht="28.5" customHeight="1">
      <c r="A7" s="25">
        <v>3</v>
      </c>
      <c r="B7" s="53" t="s">
        <v>24</v>
      </c>
      <c r="C7" s="54"/>
      <c r="D7" s="54"/>
      <c r="E7" s="55"/>
      <c r="F7" s="27">
        <v>289608.3333333334</v>
      </c>
      <c r="G7" s="28">
        <v>79913</v>
      </c>
      <c r="H7" s="29">
        <v>22619.285714285717</v>
      </c>
      <c r="I7" s="30">
        <v>26609.785714285714</v>
      </c>
      <c r="J7" s="31">
        <v>5772.222222222222</v>
      </c>
      <c r="K7" s="32">
        <v>140684.5</v>
      </c>
      <c r="L7" s="32">
        <v>136694</v>
      </c>
      <c r="M7" s="33">
        <v>0</v>
      </c>
      <c r="N7" s="32">
        <v>130267</v>
      </c>
      <c r="O7" s="34"/>
    </row>
    <row r="10" ht="12.75">
      <c r="B10" s="45"/>
    </row>
  </sheetData>
  <sheetProtection/>
  <mergeCells count="2">
    <mergeCell ref="A1:O1"/>
    <mergeCell ref="B7:E7"/>
  </mergeCells>
  <printOptions horizontalCentered="1"/>
  <pageMargins left="0.5118110236220472" right="0.5118110236220472" top="0.9448818897637796" bottom="0.5511811023622047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zoomScalePageLayoutView="0" workbookViewId="0" topLeftCell="A1">
      <selection activeCell="Q5" sqref="Q5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25/0.9</f>
        <v>27.77777777777778</v>
      </c>
      <c r="K5" s="28">
        <f>115/0.9</f>
        <v>127.77777777777777</v>
      </c>
      <c r="L5" s="48"/>
      <c r="M5" s="28">
        <f>15/0.9</f>
        <v>16.666666666666668</v>
      </c>
      <c r="N5" s="47">
        <f>F5-G5-J5</f>
        <v>1112.7777777777778</v>
      </c>
      <c r="O5" s="32">
        <f>F5-G5-K5</f>
        <v>1012.7777777777778</v>
      </c>
      <c r="P5" s="33">
        <v>0</v>
      </c>
      <c r="Q5" s="32">
        <f>N5-K5</f>
        <v>985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v>0</v>
      </c>
      <c r="K6" s="28">
        <f>30/0.9</f>
        <v>33.333333333333336</v>
      </c>
      <c r="L6" s="48"/>
      <c r="M6" s="49">
        <f>1430/0.9</f>
        <v>1588.888888888889</v>
      </c>
      <c r="N6" s="47">
        <f>F6-G6-J6</f>
        <v>57184.444444444445</v>
      </c>
      <c r="O6" s="32">
        <f>F6-G6-K6</f>
        <v>57151.11111111111</v>
      </c>
      <c r="P6" s="33">
        <v>0</v>
      </c>
      <c r="Q6" s="32">
        <f>N6-K6</f>
        <v>57151.11111111111</v>
      </c>
      <c r="R6" s="46"/>
    </row>
    <row r="7" spans="1:18" ht="76.5" customHeight="1">
      <c r="A7" s="25">
        <v>3</v>
      </c>
      <c r="B7" s="53" t="s">
        <v>24</v>
      </c>
      <c r="C7" s="54"/>
      <c r="D7" s="54"/>
      <c r="E7" s="55"/>
      <c r="F7" s="32">
        <f>485033/0.9</f>
        <v>538925.5555555555</v>
      </c>
      <c r="G7" s="28">
        <f>179096/0.9</f>
        <v>198995.55555555556</v>
      </c>
      <c r="H7" s="23"/>
      <c r="I7" s="23"/>
      <c r="J7" s="47">
        <f>2577.46/0.9</f>
        <v>2863.8444444444444</v>
      </c>
      <c r="K7" s="28">
        <f>2319.95/0.9</f>
        <v>2577.722222222222</v>
      </c>
      <c r="L7" s="48"/>
      <c r="M7" s="49">
        <f>3925.2/0.9</f>
        <v>4361.333333333333</v>
      </c>
      <c r="N7" s="47">
        <f>F7-G7-J7</f>
        <v>337066.1555555555</v>
      </c>
      <c r="O7" s="32">
        <f>F7-G7-K7</f>
        <v>337352.2777777777</v>
      </c>
      <c r="P7" s="33">
        <v>0</v>
      </c>
      <c r="Q7" s="32">
        <f>N7-K7</f>
        <v>334488.43333333323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60" t="s">
        <v>36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2.75">
      <c r="A10" s="60" t="s">
        <v>37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34:A36"/>
    <mergeCell ref="B34:B36"/>
    <mergeCell ref="D34:D36"/>
    <mergeCell ref="A37:A38"/>
    <mergeCell ref="B37:B38"/>
    <mergeCell ref="D37:D38"/>
    <mergeCell ref="A30:A31"/>
    <mergeCell ref="B30:B31"/>
    <mergeCell ref="D30:D31"/>
    <mergeCell ref="A32:A33"/>
    <mergeCell ref="B32:B33"/>
    <mergeCell ref="D32:D33"/>
    <mergeCell ref="A1:R1"/>
    <mergeCell ref="B7:E7"/>
    <mergeCell ref="A9:R9"/>
    <mergeCell ref="A10:R10"/>
    <mergeCell ref="A28:A29"/>
    <mergeCell ref="B28:B29"/>
    <mergeCell ref="D28:D29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40</v>
      </c>
      <c r="D5" s="27" t="s">
        <v>3</v>
      </c>
      <c r="E5" s="27" t="s">
        <v>7</v>
      </c>
      <c r="F5" s="27">
        <v>6615</v>
      </c>
      <c r="G5" s="28">
        <f>3595/0.9</f>
        <v>3994.4444444444443</v>
      </c>
      <c r="H5" s="51"/>
      <c r="I5" s="51"/>
      <c r="J5" s="47">
        <f>105/0.9</f>
        <v>116.66666666666666</v>
      </c>
      <c r="K5" s="28">
        <f>185/0.9</f>
        <v>205.55555555555554</v>
      </c>
      <c r="L5" s="50"/>
      <c r="M5" s="28">
        <f>150/0.9</f>
        <v>166.66666666666666</v>
      </c>
      <c r="N5" s="47">
        <f>F5-G5-J5</f>
        <v>2503.888888888889</v>
      </c>
      <c r="O5" s="32">
        <f>F5-G5-K5</f>
        <v>2415</v>
      </c>
      <c r="P5" s="33">
        <v>0</v>
      </c>
      <c r="Q5" s="32">
        <f>N5-K5</f>
        <v>2298.3333333333335</v>
      </c>
      <c r="R5" s="46"/>
    </row>
    <row r="6" spans="1:18" ht="51">
      <c r="A6" s="25">
        <v>2</v>
      </c>
      <c r="B6" s="26" t="s">
        <v>8</v>
      </c>
      <c r="C6" s="35" t="s">
        <v>40</v>
      </c>
      <c r="D6" s="27" t="s">
        <v>2</v>
      </c>
      <c r="E6" s="27" t="s">
        <v>9</v>
      </c>
      <c r="F6" s="27">
        <v>66150</v>
      </c>
      <c r="G6" s="28">
        <f>7489/0.9</f>
        <v>8321.111111111111</v>
      </c>
      <c r="H6" s="51"/>
      <c r="I6" s="51"/>
      <c r="J6" s="47">
        <f>120/0.9</f>
        <v>133.33333333333334</v>
      </c>
      <c r="K6" s="28">
        <f>72.2/0.9</f>
        <v>80.22222222222223</v>
      </c>
      <c r="L6" s="50"/>
      <c r="M6" s="49">
        <f>1525/0.9</f>
        <v>1694.4444444444443</v>
      </c>
      <c r="N6" s="47">
        <f>F6-G6-J6</f>
        <v>57695.555555555555</v>
      </c>
      <c r="O6" s="32">
        <f>F6-G6-K6</f>
        <v>57748.66666666667</v>
      </c>
      <c r="P6" s="33">
        <v>0</v>
      </c>
      <c r="Q6" s="32">
        <f>N6-K6</f>
        <v>57615.333333333336</v>
      </c>
      <c r="R6" s="46"/>
    </row>
    <row r="7" spans="1:18" ht="76.5" customHeight="1">
      <c r="A7" s="25">
        <v>3</v>
      </c>
      <c r="B7" s="53" t="s">
        <v>41</v>
      </c>
      <c r="C7" s="54"/>
      <c r="D7" s="54"/>
      <c r="E7" s="55"/>
      <c r="F7" s="32">
        <f>485033/0.9</f>
        <v>538925.5555555555</v>
      </c>
      <c r="G7" s="28">
        <f>130753/0.9</f>
        <v>145281.1111111111</v>
      </c>
      <c r="H7" s="51"/>
      <c r="I7" s="51"/>
      <c r="J7" s="47">
        <f>2755.9/0.9</f>
        <v>3062.1111111111113</v>
      </c>
      <c r="K7" s="28">
        <f>5450.5/0.9</f>
        <v>6056.111111111111</v>
      </c>
      <c r="L7" s="50"/>
      <c r="M7" s="49">
        <f>8297.7/0.9</f>
        <v>9219.666666666668</v>
      </c>
      <c r="N7" s="47">
        <f>F7-G7-J7</f>
        <v>390582.33333333326</v>
      </c>
      <c r="O7" s="32">
        <f>F7-G7-K7</f>
        <v>387588.33333333326</v>
      </c>
      <c r="P7" s="33">
        <v>0</v>
      </c>
      <c r="Q7" s="32">
        <f>N7-K7</f>
        <v>384526.22222222213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1:R1"/>
    <mergeCell ref="B7:E7"/>
    <mergeCell ref="A9:R9"/>
    <mergeCell ref="A10:R10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6"/>
    <mergeCell ref="B34:B36"/>
    <mergeCell ref="D34:D36"/>
    <mergeCell ref="A37:A38"/>
    <mergeCell ref="B37:B38"/>
    <mergeCell ref="D37:D3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v>35.294</v>
      </c>
      <c r="L5" s="24"/>
      <c r="M5" s="30">
        <v>62.94</v>
      </c>
      <c r="N5" s="29">
        <f>F5-G5-J5</f>
        <v>1314.5780000000004</v>
      </c>
      <c r="O5" s="32">
        <f>F5-G5-K5</f>
        <v>1279.2840000000003</v>
      </c>
      <c r="P5" s="33">
        <v>0</v>
      </c>
      <c r="Q5" s="32">
        <f>N5-K5</f>
        <v>1279.2840000000003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v>29.41</v>
      </c>
      <c r="L6" s="24"/>
      <c r="M6" s="31">
        <f>L6/0.9</f>
        <v>0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27">
        <v>289608.3333333334</v>
      </c>
      <c r="G7" s="28">
        <v>167993</v>
      </c>
      <c r="H7" s="23"/>
      <c r="I7" s="23"/>
      <c r="J7" s="29">
        <v>2186.318</v>
      </c>
      <c r="K7" s="30">
        <v>2845.882</v>
      </c>
      <c r="L7" s="24"/>
      <c r="M7" s="31">
        <f>(6017.1-2419)/0.85</f>
        <v>4233.058823529413</v>
      </c>
      <c r="N7" s="29">
        <f>F7-G7-J7</f>
        <v>119429.01533333337</v>
      </c>
      <c r="O7" s="32">
        <f>F7-G7-K7</f>
        <v>118769.45133333337</v>
      </c>
      <c r="P7" s="33">
        <v>0</v>
      </c>
      <c r="Q7" s="32">
        <f>N7-K7</f>
        <v>116583.13333333338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D34:D36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1:R1"/>
    <mergeCell ref="B7:E7"/>
    <mergeCell ref="A32:A33"/>
    <mergeCell ref="B32:B33"/>
    <mergeCell ref="D32:D33"/>
    <mergeCell ref="A34:A36"/>
    <mergeCell ref="B34:B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v>0</v>
      </c>
      <c r="K5" s="30">
        <f>63+35.294</f>
        <v>98.294</v>
      </c>
      <c r="L5" s="24"/>
      <c r="M5" s="30">
        <f>56.5/0.9</f>
        <v>62.77777777777778</v>
      </c>
      <c r="N5" s="29">
        <f>F5-G5-J5</f>
        <v>1314.5780000000004</v>
      </c>
      <c r="O5" s="32">
        <f>F5-G5-K5</f>
        <v>1216.2840000000003</v>
      </c>
      <c r="P5" s="33">
        <v>0</v>
      </c>
      <c r="Q5" s="32">
        <f>N5-K5</f>
        <v>1216.2840000000003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v>0</v>
      </c>
      <c r="K6" s="30">
        <f>0+29.41</f>
        <v>29.41</v>
      </c>
      <c r="L6" s="24"/>
      <c r="M6" s="31">
        <f>2739.5/0.9</f>
        <v>3043.8888888888887</v>
      </c>
      <c r="N6" s="29">
        <f>F6-G6-J6</f>
        <v>61280.71</v>
      </c>
      <c r="O6" s="32">
        <f>F6-G6-K6</f>
        <v>61251.299999999996</v>
      </c>
      <c r="P6" s="33">
        <v>0</v>
      </c>
      <c r="Q6" s="32">
        <f>N6-K6</f>
        <v>61251.299999999996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27">
        <v>289608.3333333334</v>
      </c>
      <c r="G7" s="28">
        <v>167993</v>
      </c>
      <c r="H7" s="23"/>
      <c r="I7" s="23"/>
      <c r="J7" s="29">
        <f>5209.17/0.9</f>
        <v>5787.966666666666</v>
      </c>
      <c r="K7" s="30">
        <f>5208.4/0.9</f>
        <v>5787.11111111111</v>
      </c>
      <c r="L7" s="24"/>
      <c r="M7" s="31">
        <f>13691/0.9</f>
        <v>15212.222222222223</v>
      </c>
      <c r="N7" s="29">
        <f>F7-G7-J7</f>
        <v>115827.36666666671</v>
      </c>
      <c r="O7" s="32">
        <f>F7-G7-K7</f>
        <v>115828.22222222226</v>
      </c>
      <c r="P7" s="33">
        <v>0</v>
      </c>
      <c r="Q7" s="32">
        <f>N7-K7</f>
        <v>110040.2555555556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23/0.9</f>
        <v>25.555555555555554</v>
      </c>
      <c r="K5" s="30">
        <f>181.5/0.9</f>
        <v>201.66666666666666</v>
      </c>
      <c r="L5" s="24"/>
      <c r="M5" s="30">
        <f>15/0.9</f>
        <v>16.666666666666668</v>
      </c>
      <c r="N5" s="29">
        <f>F5-G5-J5</f>
        <v>1289.0224444444448</v>
      </c>
      <c r="O5" s="32">
        <f>F5-G5-K5</f>
        <v>1112.9113333333337</v>
      </c>
      <c r="P5" s="33">
        <v>0</v>
      </c>
      <c r="Q5" s="32">
        <f>N5-K5</f>
        <v>1087.355777777778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78.5/0.9</f>
        <v>87.22222222222221</v>
      </c>
      <c r="K6" s="30">
        <f>245.2/0.9</f>
        <v>272.4444444444444</v>
      </c>
      <c r="L6" s="24"/>
      <c r="M6" s="31">
        <f>1617/0.9</f>
        <v>1796.6666666666665</v>
      </c>
      <c r="N6" s="29">
        <f>F6-G6-J6</f>
        <v>61193.48777777778</v>
      </c>
      <c r="O6" s="32">
        <f>F6-G6-K6</f>
        <v>61008.265555555554</v>
      </c>
      <c r="P6" s="33">
        <v>0</v>
      </c>
      <c r="Q6" s="32">
        <f>N6-K6</f>
        <v>60921.043333333335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27">
        <v>289608.3333333334</v>
      </c>
      <c r="G7" s="28">
        <v>167993</v>
      </c>
      <c r="H7" s="23"/>
      <c r="I7" s="23"/>
      <c r="J7" s="29">
        <f>8564.97/0.9</f>
        <v>9516.633333333333</v>
      </c>
      <c r="K7" s="30">
        <f>7903.2/0.9</f>
        <v>8781.333333333332</v>
      </c>
      <c r="L7" s="24"/>
      <c r="M7" s="31">
        <f>4620.1/0.9</f>
        <v>5133.444444444444</v>
      </c>
      <c r="N7" s="29">
        <f>F7-G7-J7</f>
        <v>112098.70000000004</v>
      </c>
      <c r="O7" s="32">
        <f>F7-G7-K7</f>
        <v>112834.00000000004</v>
      </c>
      <c r="P7" s="33">
        <v>0</v>
      </c>
      <c r="Q7" s="32">
        <f>N7-K7</f>
        <v>103317.36666666671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B32" sqref="B32:B33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2*2650.211</f>
        <v>5300.422</v>
      </c>
      <c r="H5" s="23"/>
      <c r="I5" s="23"/>
      <c r="J5" s="29">
        <f>108/0.9</f>
        <v>120</v>
      </c>
      <c r="K5" s="30">
        <f>363.5/0.9</f>
        <v>403.88888888888886</v>
      </c>
      <c r="L5" s="24"/>
      <c r="M5" s="30">
        <f>0</f>
        <v>0</v>
      </c>
      <c r="N5" s="29">
        <f>F5-G5-J5</f>
        <v>1194.5780000000004</v>
      </c>
      <c r="O5" s="32">
        <f>F5-G5-K5</f>
        <v>910.6891111111115</v>
      </c>
      <c r="P5" s="33">
        <v>0</v>
      </c>
      <c r="Q5" s="32">
        <f>N5-K5</f>
        <v>790.6891111111115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2*2434.645</f>
        <v>4869.29</v>
      </c>
      <c r="H6" s="23"/>
      <c r="I6" s="23"/>
      <c r="J6" s="29">
        <f>175.5/0.9</f>
        <v>195</v>
      </c>
      <c r="K6" s="30">
        <f>2036.2/0.9</f>
        <v>2262.4444444444443</v>
      </c>
      <c r="L6" s="24"/>
      <c r="M6" s="31">
        <f>33/0.9</f>
        <v>36.666666666666664</v>
      </c>
      <c r="N6" s="29">
        <f>F6-G6-J6</f>
        <v>61085.71</v>
      </c>
      <c r="O6" s="32">
        <f>F6-G6-K6</f>
        <v>59018.265555555554</v>
      </c>
      <c r="P6" s="33">
        <v>0</v>
      </c>
      <c r="Q6" s="32">
        <f>N6-K6</f>
        <v>58823.265555555554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27">
        <v>289608.3333333334</v>
      </c>
      <c r="G7" s="28">
        <v>167993</v>
      </c>
      <c r="H7" s="23"/>
      <c r="I7" s="23"/>
      <c r="J7" s="29">
        <f>14533.97/0.9</f>
        <v>16148.855555555554</v>
      </c>
      <c r="K7" s="30">
        <f>12233.9/0.9</f>
        <v>13593.22222222222</v>
      </c>
      <c r="L7" s="24"/>
      <c r="M7" s="31">
        <f>6348.5/0.9</f>
        <v>7053.888888888889</v>
      </c>
      <c r="N7" s="29">
        <f>F7-G7-J7</f>
        <v>105466.47777777782</v>
      </c>
      <c r="O7" s="32">
        <f>F7-G7-K7</f>
        <v>108022.11111111115</v>
      </c>
      <c r="P7" s="33">
        <v>0</v>
      </c>
      <c r="Q7" s="32">
        <f>N7-K7</f>
        <v>91873.2555555556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6" sqref="K6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0/0.9</f>
        <v>0</v>
      </c>
      <c r="K5" s="30">
        <f>424/0.9</f>
        <v>471.1111111111111</v>
      </c>
      <c r="L5" s="24"/>
      <c r="M5" s="30">
        <f>15/0.9</f>
        <v>16.666666666666668</v>
      </c>
      <c r="N5" s="29">
        <f>F5-G5-J5</f>
        <v>2792.5555555555557</v>
      </c>
      <c r="O5" s="32">
        <f>F5-G5-K5</f>
        <v>2321.4444444444443</v>
      </c>
      <c r="P5" s="33">
        <v>0</v>
      </c>
      <c r="Q5" s="32">
        <f>N5-K5</f>
        <v>2321.4444444444443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23.5/0.9</f>
        <v>26.11111111111111</v>
      </c>
      <c r="K6" s="30">
        <f>2231.2/0.9</f>
        <v>2479.111111111111</v>
      </c>
      <c r="L6" s="24"/>
      <c r="M6" s="31">
        <f>15/0.9</f>
        <v>16.666666666666668</v>
      </c>
      <c r="N6" s="29">
        <f>F6-G6-J6</f>
        <v>62735.222222222226</v>
      </c>
      <c r="O6" s="32">
        <f>F6-G6-K6</f>
        <v>60282.222222222226</v>
      </c>
      <c r="P6" s="33">
        <v>0</v>
      </c>
      <c r="Q6" s="32">
        <f>N6-K6</f>
        <v>60256.11111111112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27">
        <f>485033/0.9</f>
        <v>538925.5555555555</v>
      </c>
      <c r="G7" s="28">
        <f>143140.4/0.9</f>
        <v>159044.88888888888</v>
      </c>
      <c r="H7" s="23"/>
      <c r="I7" s="23"/>
      <c r="J7" s="29">
        <f>2596.5/0.9</f>
        <v>2885</v>
      </c>
      <c r="K7" s="30">
        <f>(12248.9-2596.5+2884.4)/0.9</f>
        <v>13929.777777777777</v>
      </c>
      <c r="L7" s="24"/>
      <c r="M7" s="31">
        <f>8222.505/0.9</f>
        <v>9136.116666666665</v>
      </c>
      <c r="N7" s="29">
        <f>F7-G7-J7</f>
        <v>376995.6666666666</v>
      </c>
      <c r="O7" s="32">
        <f>F7-G7-K7</f>
        <v>365950.8888888889</v>
      </c>
      <c r="P7" s="33">
        <v>0</v>
      </c>
      <c r="Q7" s="32">
        <f>N7-K7</f>
        <v>363065.8888888889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12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90.03/0.9</f>
        <v>100.03333333333333</v>
      </c>
      <c r="K5" s="30">
        <f>583/0.9</f>
        <v>647.7777777777777</v>
      </c>
      <c r="L5" s="24"/>
      <c r="M5" s="30">
        <f>1375/0.9</f>
        <v>1527.7777777777778</v>
      </c>
      <c r="N5" s="29">
        <f>F5-G5-J5</f>
        <v>2692.5222222222224</v>
      </c>
      <c r="O5" s="32">
        <f>F5-G5-K5</f>
        <v>2144.777777777778</v>
      </c>
      <c r="P5" s="33">
        <v>0</v>
      </c>
      <c r="Q5" s="32">
        <f>N5-K5</f>
        <v>2044.7444444444445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53.5/0.9</f>
        <v>59.44444444444444</v>
      </c>
      <c r="K6" s="30">
        <f>7629.2/0.9</f>
        <v>8476.888888888889</v>
      </c>
      <c r="L6" s="24"/>
      <c r="M6" s="31">
        <f>1430/0.9</f>
        <v>1588.888888888889</v>
      </c>
      <c r="N6" s="29">
        <f>F6-G6-J6</f>
        <v>62701.88888888889</v>
      </c>
      <c r="O6" s="32">
        <f>F6-G6-K6</f>
        <v>54284.444444444445</v>
      </c>
      <c r="P6" s="33">
        <v>0</v>
      </c>
      <c r="Q6" s="32">
        <f>N6-K6</f>
        <v>54225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(2596.5+2159)/0.9</f>
        <v>5283.888888888889</v>
      </c>
      <c r="K7" s="30">
        <f>37793.16/0.9</f>
        <v>41992.4</v>
      </c>
      <c r="L7" s="24"/>
      <c r="M7" s="31">
        <f>7856.5/0.9</f>
        <v>8729.444444444443</v>
      </c>
      <c r="N7" s="29">
        <f>F7-G7-J7</f>
        <v>374596.77777777775</v>
      </c>
      <c r="O7" s="32">
        <f>F7-G7-K7</f>
        <v>337888.2666666666</v>
      </c>
      <c r="P7" s="33">
        <v>0</v>
      </c>
      <c r="Q7" s="32">
        <f>N7-K7</f>
        <v>332604.3777777777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3440.2/0.9</f>
        <v>3822.4444444444443</v>
      </c>
      <c r="H5" s="23"/>
      <c r="I5" s="23"/>
      <c r="J5" s="29">
        <f>90/0.9</f>
        <v>100</v>
      </c>
      <c r="K5" s="30">
        <f>751.5/0.9</f>
        <v>835</v>
      </c>
      <c r="L5" s="24"/>
      <c r="M5" s="30">
        <f>1436.5/0.9</f>
        <v>1596.111111111111</v>
      </c>
      <c r="N5" s="29">
        <f>F5-G5-J5</f>
        <v>2692.5555555555557</v>
      </c>
      <c r="O5" s="32">
        <f>F5-G5-K5</f>
        <v>1957.5555555555557</v>
      </c>
      <c r="P5" s="33">
        <v>0</v>
      </c>
      <c r="Q5" s="32">
        <f>N5-K5</f>
        <v>1857.5555555555557</v>
      </c>
      <c r="R5" s="34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3049.8/0.9</f>
        <v>3388.666666666667</v>
      </c>
      <c r="H6" s="23"/>
      <c r="I6" s="23"/>
      <c r="J6" s="29">
        <f>74.5/0.9</f>
        <v>82.77777777777777</v>
      </c>
      <c r="K6" s="30">
        <f>2689.2/0.9</f>
        <v>2987.9999999999995</v>
      </c>
      <c r="L6" s="24"/>
      <c r="M6" s="31">
        <f>1460/0.9</f>
        <v>1622.2222222222222</v>
      </c>
      <c r="N6" s="29">
        <f>F6-G6-J6</f>
        <v>62678.555555555555</v>
      </c>
      <c r="O6" s="32">
        <f>F6-G6-K6</f>
        <v>59773.333333333336</v>
      </c>
      <c r="P6" s="33">
        <v>0</v>
      </c>
      <c r="Q6" s="32">
        <f>N6-K6</f>
        <v>59690.555555555555</v>
      </c>
      <c r="R6" s="34"/>
    </row>
    <row r="7" spans="1:18" ht="76.5" customHeight="1">
      <c r="A7" s="25">
        <v>3</v>
      </c>
      <c r="B7" s="53" t="s">
        <v>24</v>
      </c>
      <c r="C7" s="54"/>
      <c r="D7" s="54"/>
      <c r="E7" s="55"/>
      <c r="F7" s="32">
        <f>485033/0.9</f>
        <v>538925.5555555555</v>
      </c>
      <c r="G7" s="28">
        <f>143140.4/0.9</f>
        <v>159044.88888888888</v>
      </c>
      <c r="H7" s="23"/>
      <c r="I7" s="23"/>
      <c r="J7" s="29">
        <f>8106.615/0.9</f>
        <v>9007.35</v>
      </c>
      <c r="K7" s="30">
        <f>38476.595/0.9</f>
        <v>42751.77222222222</v>
      </c>
      <c r="L7" s="24"/>
      <c r="M7" s="31">
        <f>8982.9/0.9</f>
        <v>9981</v>
      </c>
      <c r="N7" s="29">
        <f>F7-G7-J7</f>
        <v>370873.31666666665</v>
      </c>
      <c r="O7" s="32">
        <f>F7-G7-K7</f>
        <v>337128.8944444444</v>
      </c>
      <c r="P7" s="33">
        <v>0</v>
      </c>
      <c r="Q7" s="32">
        <f>N7-K7</f>
        <v>328121.5444444444</v>
      </c>
      <c r="R7" s="34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5">
      <c r="A9" s="4"/>
      <c r="B9" s="1"/>
      <c r="C9" s="1"/>
      <c r="D9" s="2"/>
      <c r="E9" s="3"/>
      <c r="F9" s="3"/>
      <c r="G9" s="5"/>
      <c r="H9" s="5"/>
      <c r="I9" s="5"/>
      <c r="J9" s="40"/>
      <c r="K9" s="36"/>
      <c r="L9" s="36"/>
      <c r="M9" s="36"/>
      <c r="N9" s="37"/>
      <c r="O9" s="38"/>
      <c r="P9" s="38"/>
      <c r="Q9" s="38"/>
      <c r="R9" s="39"/>
    </row>
    <row r="10" spans="1:18" ht="15">
      <c r="A10" s="4"/>
      <c r="B10" s="1"/>
      <c r="C10" s="1"/>
      <c r="D10" s="2"/>
      <c r="E10" s="3"/>
      <c r="F10" s="3"/>
      <c r="G10" s="5"/>
      <c r="H10" s="5"/>
      <c r="I10" s="5"/>
      <c r="J10" s="40"/>
      <c r="K10" s="36"/>
      <c r="L10" s="36"/>
      <c r="M10" s="36"/>
      <c r="N10" s="37"/>
      <c r="O10" s="38"/>
      <c r="P10" s="38"/>
      <c r="Q10" s="38"/>
      <c r="R10" s="39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7">
    <mergeCell ref="A1:R1"/>
    <mergeCell ref="B7:E7"/>
    <mergeCell ref="A28:A29"/>
    <mergeCell ref="B28:B29"/>
    <mergeCell ref="D28:D29"/>
    <mergeCell ref="A30:A31"/>
    <mergeCell ref="B30:B31"/>
    <mergeCell ref="D30:D31"/>
    <mergeCell ref="A37:A38"/>
    <mergeCell ref="B37:B38"/>
    <mergeCell ref="D37:D38"/>
    <mergeCell ref="A32:A33"/>
    <mergeCell ref="B32:B33"/>
    <mergeCell ref="D32:D33"/>
    <mergeCell ref="A34:A36"/>
    <mergeCell ref="B34:B36"/>
    <mergeCell ref="D34:D36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C4">
      <selection activeCell="K7" sqref="K7"/>
    </sheetView>
  </sheetViews>
  <sheetFormatPr defaultColWidth="9.00390625" defaultRowHeight="12.75"/>
  <cols>
    <col min="3" max="3" width="13.625" style="0" customWidth="1"/>
    <col min="8" max="9" width="9.125" style="0" hidden="1" customWidth="1"/>
    <col min="12" max="12" width="9.125" style="0" hidden="1" customWidth="1"/>
  </cols>
  <sheetData>
    <row r="1" spans="1:18" ht="15.7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3.5" thickBot="1">
      <c r="A2" s="7"/>
      <c r="B2" s="8"/>
      <c r="C2" s="7"/>
      <c r="D2" s="7"/>
      <c r="E2" s="7"/>
      <c r="F2" s="7"/>
      <c r="G2" s="9"/>
      <c r="H2" s="10"/>
      <c r="I2" s="10"/>
      <c r="J2" s="7"/>
      <c r="K2" s="7"/>
      <c r="L2" s="10"/>
      <c r="M2" s="7"/>
      <c r="N2" s="7"/>
      <c r="O2" s="7"/>
      <c r="P2" s="7"/>
      <c r="Q2" s="7"/>
      <c r="R2" s="11"/>
    </row>
    <row r="3" spans="1:18" ht="409.5">
      <c r="A3" s="44" t="s">
        <v>1</v>
      </c>
      <c r="B3" s="13" t="s">
        <v>10</v>
      </c>
      <c r="C3" s="13" t="s">
        <v>11</v>
      </c>
      <c r="D3" s="13" t="s">
        <v>4</v>
      </c>
      <c r="E3" s="13" t="s">
        <v>0</v>
      </c>
      <c r="F3" s="13" t="s">
        <v>12</v>
      </c>
      <c r="G3" s="14" t="s">
        <v>5</v>
      </c>
      <c r="H3" s="13" t="s">
        <v>13</v>
      </c>
      <c r="I3" s="13" t="s">
        <v>14</v>
      </c>
      <c r="J3" s="15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4" t="s">
        <v>26</v>
      </c>
      <c r="R3" s="16" t="s">
        <v>22</v>
      </c>
    </row>
    <row r="4" spans="1:18" ht="16.5" thickBot="1">
      <c r="A4" s="18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9">
        <v>7</v>
      </c>
      <c r="H4" s="20"/>
      <c r="I4" s="20"/>
      <c r="J4" s="18">
        <v>8</v>
      </c>
      <c r="K4" s="18">
        <v>9</v>
      </c>
      <c r="L4" s="18"/>
      <c r="M4" s="18">
        <v>10</v>
      </c>
      <c r="N4" s="21">
        <v>11</v>
      </c>
      <c r="O4" s="21">
        <v>12</v>
      </c>
      <c r="P4" s="21">
        <v>13</v>
      </c>
      <c r="Q4" s="21">
        <v>14</v>
      </c>
      <c r="R4" s="22">
        <v>15</v>
      </c>
    </row>
    <row r="5" spans="1:18" ht="51">
      <c r="A5" s="25">
        <v>1</v>
      </c>
      <c r="B5" s="26" t="s">
        <v>6</v>
      </c>
      <c r="C5" s="35" t="s">
        <v>23</v>
      </c>
      <c r="D5" s="27" t="s">
        <v>3</v>
      </c>
      <c r="E5" s="27" t="s">
        <v>7</v>
      </c>
      <c r="F5" s="27">
        <v>6615</v>
      </c>
      <c r="G5" s="28">
        <f>4927/0.9</f>
        <v>5474.444444444444</v>
      </c>
      <c r="H5" s="23"/>
      <c r="I5" s="23"/>
      <c r="J5" s="47">
        <f>65/0.9</f>
        <v>72.22222222222221</v>
      </c>
      <c r="K5" s="28">
        <f>754/0.9</f>
        <v>837.7777777777777</v>
      </c>
      <c r="L5" s="48"/>
      <c r="M5" s="28">
        <f>1435/0.9</f>
        <v>1594.4444444444443</v>
      </c>
      <c r="N5" s="47">
        <f>F5-G5-J5</f>
        <v>1068.3333333333335</v>
      </c>
      <c r="O5" s="32">
        <f>F5-G5-K5</f>
        <v>302.77777777777794</v>
      </c>
      <c r="P5" s="33">
        <v>0</v>
      </c>
      <c r="Q5" s="32">
        <f>N5-K5</f>
        <v>230.55555555555577</v>
      </c>
      <c r="R5" s="46"/>
    </row>
    <row r="6" spans="1:18" ht="51">
      <c r="A6" s="25">
        <v>2</v>
      </c>
      <c r="B6" s="26" t="s">
        <v>8</v>
      </c>
      <c r="C6" s="35" t="s">
        <v>23</v>
      </c>
      <c r="D6" s="27" t="s">
        <v>2</v>
      </c>
      <c r="E6" s="27" t="s">
        <v>9</v>
      </c>
      <c r="F6" s="27">
        <v>66150</v>
      </c>
      <c r="G6" s="28">
        <f>8069/0.9</f>
        <v>8965.555555555555</v>
      </c>
      <c r="H6" s="23"/>
      <c r="I6" s="23"/>
      <c r="J6" s="47">
        <f>75/0.9</f>
        <v>83.33333333333333</v>
      </c>
      <c r="K6" s="28">
        <f>6429.2/0.9</f>
        <v>7143.555555555555</v>
      </c>
      <c r="L6" s="48"/>
      <c r="M6" s="49">
        <f>1400/0.9</f>
        <v>1555.5555555555554</v>
      </c>
      <c r="N6" s="47">
        <f>F6-G6-J6</f>
        <v>57101.11111111111</v>
      </c>
      <c r="O6" s="32">
        <f>F6-G6-K6</f>
        <v>50040.88888888889</v>
      </c>
      <c r="P6" s="33">
        <v>0</v>
      </c>
      <c r="Q6" s="32">
        <f>N6-K6</f>
        <v>49957.555555555555</v>
      </c>
      <c r="R6" s="46"/>
    </row>
    <row r="7" spans="1:18" ht="76.5" customHeight="1">
      <c r="A7" s="25">
        <v>3</v>
      </c>
      <c r="B7" s="53" t="s">
        <v>24</v>
      </c>
      <c r="C7" s="54"/>
      <c r="D7" s="54"/>
      <c r="E7" s="55"/>
      <c r="F7" s="32">
        <f>485033/0.9</f>
        <v>538925.5555555555</v>
      </c>
      <c r="G7" s="28">
        <f>179096/0.9</f>
        <v>198995.55555555556</v>
      </c>
      <c r="H7" s="23"/>
      <c r="I7" s="23"/>
      <c r="J7" s="47">
        <f>1587.77/0.9</f>
        <v>1764.1888888888889</v>
      </c>
      <c r="K7" s="28">
        <f>42019.965/0.9</f>
        <v>46688.85</v>
      </c>
      <c r="L7" s="48"/>
      <c r="M7" s="49">
        <f>6975.2/0.9</f>
        <v>7750.222222222222</v>
      </c>
      <c r="N7" s="47">
        <f>F7-G7-J7</f>
        <v>338165.8111111111</v>
      </c>
      <c r="O7" s="32">
        <f>F7-G7-K7</f>
        <v>293241.14999999997</v>
      </c>
      <c r="P7" s="33">
        <v>0</v>
      </c>
      <c r="Q7" s="32">
        <f>N7-K7</f>
        <v>291476.9611111111</v>
      </c>
      <c r="R7" s="46"/>
    </row>
    <row r="8" spans="1:18" ht="15">
      <c r="A8" s="4"/>
      <c r="B8" s="1"/>
      <c r="C8" s="1"/>
      <c r="D8" s="2"/>
      <c r="E8" s="3"/>
      <c r="F8" s="3"/>
      <c r="G8" s="5"/>
      <c r="H8" s="5"/>
      <c r="I8" s="5"/>
      <c r="J8" s="40"/>
      <c r="K8" s="36"/>
      <c r="L8" s="36"/>
      <c r="M8" s="36"/>
      <c r="N8" s="37"/>
      <c r="O8" s="38"/>
      <c r="P8" s="38"/>
      <c r="Q8" s="38"/>
      <c r="R8" s="39"/>
    </row>
    <row r="9" spans="1:18" ht="12.75">
      <c r="A9" s="60" t="s">
        <v>36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12.75">
      <c r="A10" s="60" t="s">
        <v>37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40"/>
      <c r="K11" s="36"/>
      <c r="L11" s="36"/>
      <c r="M11" s="36"/>
      <c r="N11" s="37"/>
      <c r="O11" s="38"/>
      <c r="P11" s="38"/>
      <c r="Q11" s="38"/>
      <c r="R11" s="39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40"/>
      <c r="K12" s="36"/>
      <c r="L12" s="36"/>
      <c r="M12" s="36"/>
      <c r="N12" s="37"/>
      <c r="O12" s="38"/>
      <c r="P12" s="38"/>
      <c r="Q12" s="38"/>
      <c r="R12" s="39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40"/>
      <c r="K13" s="36"/>
      <c r="L13" s="36"/>
      <c r="M13" s="36"/>
      <c r="N13" s="37"/>
      <c r="O13" s="38"/>
      <c r="P13" s="38"/>
      <c r="Q13" s="38"/>
      <c r="R13" s="39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40"/>
      <c r="K14" s="36"/>
      <c r="L14" s="36"/>
      <c r="M14" s="36"/>
      <c r="N14" s="37"/>
      <c r="O14" s="38"/>
      <c r="P14" s="38"/>
      <c r="Q14" s="38"/>
      <c r="R14" s="39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40"/>
      <c r="K15" s="36"/>
      <c r="L15" s="36"/>
      <c r="M15" s="36"/>
      <c r="N15" s="37"/>
      <c r="O15" s="38"/>
      <c r="P15" s="38"/>
      <c r="Q15" s="38"/>
      <c r="R15" s="39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40"/>
      <c r="K16" s="36"/>
      <c r="L16" s="36"/>
      <c r="M16" s="36"/>
      <c r="N16" s="37"/>
      <c r="O16" s="38"/>
      <c r="P16" s="38"/>
      <c r="Q16" s="38"/>
      <c r="R16" s="39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40"/>
      <c r="K17" s="36"/>
      <c r="L17" s="36"/>
      <c r="M17" s="36"/>
      <c r="N17" s="37"/>
      <c r="O17" s="38"/>
      <c r="P17" s="38"/>
      <c r="Q17" s="38"/>
      <c r="R17" s="39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40"/>
      <c r="K18" s="36"/>
      <c r="L18" s="36"/>
      <c r="M18" s="36"/>
      <c r="N18" s="37"/>
      <c r="O18" s="38"/>
      <c r="P18" s="38"/>
      <c r="Q18" s="38"/>
      <c r="R18" s="39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40"/>
      <c r="K19" s="36"/>
      <c r="L19" s="36"/>
      <c r="M19" s="36"/>
      <c r="N19" s="37"/>
      <c r="O19" s="38"/>
      <c r="P19" s="38"/>
      <c r="Q19" s="38"/>
      <c r="R19" s="39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40"/>
      <c r="K20" s="36"/>
      <c r="L20" s="36"/>
      <c r="M20" s="36"/>
      <c r="N20" s="37"/>
      <c r="O20" s="38"/>
      <c r="P20" s="38"/>
      <c r="Q20" s="38"/>
      <c r="R20" s="39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40"/>
      <c r="K21" s="36"/>
      <c r="L21" s="36"/>
      <c r="M21" s="36"/>
      <c r="N21" s="37"/>
      <c r="O21" s="38"/>
      <c r="P21" s="38"/>
      <c r="Q21" s="38"/>
      <c r="R21" s="39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40"/>
      <c r="K22" s="36"/>
      <c r="L22" s="36"/>
      <c r="M22" s="36"/>
      <c r="N22" s="37"/>
      <c r="O22" s="38"/>
      <c r="P22" s="38"/>
      <c r="Q22" s="38"/>
      <c r="R22" s="39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40"/>
      <c r="K23" s="36"/>
      <c r="L23" s="36"/>
      <c r="M23" s="36"/>
      <c r="N23" s="37"/>
      <c r="O23" s="38"/>
      <c r="P23" s="38"/>
      <c r="Q23" s="38"/>
      <c r="R23" s="39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40"/>
      <c r="K24" s="36"/>
      <c r="L24" s="36"/>
      <c r="M24" s="36"/>
      <c r="N24" s="37"/>
      <c r="O24" s="38"/>
      <c r="P24" s="38"/>
      <c r="Q24" s="38"/>
      <c r="R24" s="39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40"/>
      <c r="K25" s="36"/>
      <c r="L25" s="36"/>
      <c r="M25" s="36"/>
      <c r="N25" s="37"/>
      <c r="O25" s="38"/>
      <c r="P25" s="38"/>
      <c r="Q25" s="38"/>
      <c r="R25" s="39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40"/>
      <c r="K26" s="36"/>
      <c r="L26" s="36"/>
      <c r="M26" s="36"/>
      <c r="N26" s="37"/>
      <c r="O26" s="38"/>
      <c r="P26" s="38"/>
      <c r="Q26" s="38"/>
      <c r="R26" s="39"/>
    </row>
    <row r="27" spans="1:18" ht="15">
      <c r="A27" s="4"/>
      <c r="B27" s="1"/>
      <c r="C27" s="1"/>
      <c r="D27" s="2"/>
      <c r="E27" s="3"/>
      <c r="F27" s="3"/>
      <c r="G27" s="5"/>
      <c r="H27" s="5"/>
      <c r="I27" s="5"/>
      <c r="J27" s="40"/>
      <c r="K27" s="36"/>
      <c r="L27" s="36"/>
      <c r="M27" s="36"/>
      <c r="N27" s="37"/>
      <c r="O27" s="38"/>
      <c r="P27" s="38"/>
      <c r="Q27" s="38"/>
      <c r="R27" s="39"/>
    </row>
    <row r="28" spans="1:18" ht="12.75">
      <c r="A28" s="56"/>
      <c r="B28" s="57"/>
      <c r="C28" s="1"/>
      <c r="D28" s="58"/>
      <c r="E28" s="3"/>
      <c r="F28" s="3"/>
      <c r="G28" s="5"/>
      <c r="H28" s="5"/>
      <c r="I28" s="5"/>
      <c r="J28" s="40"/>
      <c r="K28" s="36"/>
      <c r="L28" s="36"/>
      <c r="M28" s="36"/>
      <c r="N28" s="37"/>
      <c r="O28" s="38"/>
      <c r="P28" s="38"/>
      <c r="Q28" s="38"/>
      <c r="R28" s="39"/>
    </row>
    <row r="29" spans="1:18" ht="12.75">
      <c r="A29" s="56"/>
      <c r="B29" s="57"/>
      <c r="C29" s="1"/>
      <c r="D29" s="58"/>
      <c r="E29" s="3"/>
      <c r="F29" s="3"/>
      <c r="G29" s="5"/>
      <c r="H29" s="5"/>
      <c r="I29" s="5"/>
      <c r="J29" s="40"/>
      <c r="K29" s="36"/>
      <c r="L29" s="36"/>
      <c r="M29" s="36"/>
      <c r="N29" s="37"/>
      <c r="O29" s="38"/>
      <c r="P29" s="38"/>
      <c r="Q29" s="38"/>
      <c r="R29" s="39"/>
    </row>
    <row r="30" spans="1:18" ht="12.75">
      <c r="A30" s="56"/>
      <c r="B30" s="57"/>
      <c r="C30" s="1"/>
      <c r="D30" s="58"/>
      <c r="E30" s="3"/>
      <c r="F30" s="3"/>
      <c r="G30" s="5"/>
      <c r="H30" s="5"/>
      <c r="I30" s="5"/>
      <c r="J30" s="40"/>
      <c r="K30" s="36"/>
      <c r="L30" s="36"/>
      <c r="M30" s="36"/>
      <c r="N30" s="37"/>
      <c r="O30" s="38"/>
      <c r="P30" s="38"/>
      <c r="Q30" s="38"/>
      <c r="R30" s="39"/>
    </row>
    <row r="31" spans="1:18" ht="12.75">
      <c r="A31" s="56"/>
      <c r="B31" s="59"/>
      <c r="C31" s="1"/>
      <c r="D31" s="58"/>
      <c r="E31" s="3"/>
      <c r="F31" s="3"/>
      <c r="G31" s="5"/>
      <c r="H31" s="5"/>
      <c r="I31" s="5"/>
      <c r="J31" s="40"/>
      <c r="K31" s="36"/>
      <c r="L31" s="36"/>
      <c r="M31" s="36"/>
      <c r="N31" s="37"/>
      <c r="O31" s="38"/>
      <c r="P31" s="38"/>
      <c r="Q31" s="38"/>
      <c r="R31" s="39"/>
    </row>
    <row r="32" spans="1:18" ht="12.75">
      <c r="A32" s="56"/>
      <c r="B32" s="57"/>
      <c r="C32" s="1"/>
      <c r="D32" s="58"/>
      <c r="E32" s="3"/>
      <c r="F32" s="3"/>
      <c r="G32" s="5"/>
      <c r="H32" s="5"/>
      <c r="I32" s="5"/>
      <c r="J32" s="40"/>
      <c r="K32" s="36"/>
      <c r="L32" s="36"/>
      <c r="M32" s="36"/>
      <c r="N32" s="37"/>
      <c r="O32" s="38"/>
      <c r="P32" s="38"/>
      <c r="Q32" s="38"/>
      <c r="R32" s="39"/>
    </row>
    <row r="33" spans="1:18" ht="12.75">
      <c r="A33" s="56"/>
      <c r="B33" s="57"/>
      <c r="C33" s="1"/>
      <c r="D33" s="58"/>
      <c r="E33" s="3"/>
      <c r="F33" s="3"/>
      <c r="G33" s="5"/>
      <c r="H33" s="5"/>
      <c r="I33" s="5"/>
      <c r="J33" s="40"/>
      <c r="K33" s="36"/>
      <c r="L33" s="36"/>
      <c r="M33" s="36"/>
      <c r="N33" s="37"/>
      <c r="O33" s="38"/>
      <c r="P33" s="38"/>
      <c r="Q33" s="38"/>
      <c r="R33" s="39"/>
    </row>
    <row r="34" spans="1:18" ht="12.75">
      <c r="A34" s="56"/>
      <c r="B34" s="57"/>
      <c r="C34" s="1"/>
      <c r="D34" s="58"/>
      <c r="E34" s="3"/>
      <c r="F34" s="3"/>
      <c r="G34" s="5"/>
      <c r="H34" s="5"/>
      <c r="I34" s="5"/>
      <c r="J34" s="40"/>
      <c r="K34" s="36"/>
      <c r="L34" s="36"/>
      <c r="M34" s="36"/>
      <c r="N34" s="37"/>
      <c r="O34" s="38"/>
      <c r="P34" s="38"/>
      <c r="Q34" s="38"/>
      <c r="R34" s="39"/>
    </row>
    <row r="35" spans="1:18" ht="12.75">
      <c r="A35" s="56"/>
      <c r="B35" s="57"/>
      <c r="C35" s="1"/>
      <c r="D35" s="58"/>
      <c r="E35" s="3"/>
      <c r="F35" s="3"/>
      <c r="G35" s="5"/>
      <c r="H35" s="5"/>
      <c r="I35" s="5"/>
      <c r="J35" s="40"/>
      <c r="K35" s="36"/>
      <c r="L35" s="36"/>
      <c r="M35" s="36"/>
      <c r="N35" s="37"/>
      <c r="O35" s="38"/>
      <c r="P35" s="38"/>
      <c r="Q35" s="38"/>
      <c r="R35" s="39"/>
    </row>
    <row r="36" spans="1:18" ht="12.75">
      <c r="A36" s="56"/>
      <c r="B36" s="57"/>
      <c r="C36" s="1"/>
      <c r="D36" s="58"/>
      <c r="E36" s="3"/>
      <c r="F36" s="3"/>
      <c r="G36" s="5"/>
      <c r="H36" s="5"/>
      <c r="I36" s="5"/>
      <c r="J36" s="40"/>
      <c r="K36" s="36"/>
      <c r="L36" s="36"/>
      <c r="M36" s="36"/>
      <c r="N36" s="37"/>
      <c r="O36" s="38"/>
      <c r="P36" s="38"/>
      <c r="Q36" s="38"/>
      <c r="R36" s="39"/>
    </row>
    <row r="37" spans="1:18" ht="12.75">
      <c r="A37" s="56"/>
      <c r="B37" s="57"/>
      <c r="C37" s="1"/>
      <c r="D37" s="58"/>
      <c r="E37" s="3"/>
      <c r="F37" s="3"/>
      <c r="G37" s="5"/>
      <c r="H37" s="5"/>
      <c r="I37" s="5"/>
      <c r="J37" s="40"/>
      <c r="K37" s="36"/>
      <c r="L37" s="36"/>
      <c r="M37" s="36"/>
      <c r="N37" s="37"/>
      <c r="O37" s="38"/>
      <c r="P37" s="38"/>
      <c r="Q37" s="38"/>
      <c r="R37" s="39"/>
    </row>
    <row r="38" spans="1:18" ht="12.75">
      <c r="A38" s="56"/>
      <c r="B38" s="57"/>
      <c r="C38" s="1"/>
      <c r="D38" s="58"/>
      <c r="E38" s="3"/>
      <c r="F38" s="3"/>
      <c r="G38" s="5"/>
      <c r="H38" s="5"/>
      <c r="I38" s="5"/>
      <c r="J38" s="40"/>
      <c r="K38" s="36"/>
      <c r="L38" s="36"/>
      <c r="M38" s="36"/>
      <c r="N38" s="37"/>
      <c r="O38" s="38"/>
      <c r="P38" s="38"/>
      <c r="Q38" s="38"/>
      <c r="R38" s="39"/>
    </row>
    <row r="39" spans="1:18" ht="12.75">
      <c r="A39" s="41"/>
      <c r="B39" s="6"/>
      <c r="C39" s="41"/>
      <c r="D39" s="41"/>
      <c r="E39" s="41"/>
      <c r="F39" s="41"/>
      <c r="G39" s="42"/>
      <c r="H39" s="38"/>
      <c r="I39" s="38"/>
      <c r="J39" s="41"/>
      <c r="K39" s="41"/>
      <c r="L39" s="38"/>
      <c r="M39" s="41"/>
      <c r="N39" s="41"/>
      <c r="O39" s="41"/>
      <c r="P39" s="41"/>
      <c r="Q39" s="41"/>
      <c r="R39" s="43"/>
    </row>
    <row r="40" spans="1:18" ht="12.75">
      <c r="A40" s="7"/>
      <c r="B40" s="6"/>
      <c r="C40" s="41"/>
      <c r="D40" s="41"/>
      <c r="E40" s="41"/>
      <c r="F40" s="41"/>
      <c r="G40" s="42"/>
      <c r="H40" s="38"/>
      <c r="I40" s="38"/>
      <c r="J40" s="41"/>
      <c r="K40" s="41"/>
      <c r="L40" s="38"/>
      <c r="M40" s="41"/>
      <c r="N40" s="41"/>
      <c r="O40" s="41"/>
      <c r="P40" s="41"/>
      <c r="Q40" s="41"/>
      <c r="R40" s="43"/>
    </row>
    <row r="41" spans="1:18" ht="12.75">
      <c r="A41" s="7"/>
      <c r="B41" s="6"/>
      <c r="C41" s="41"/>
      <c r="D41" s="41"/>
      <c r="E41" s="41"/>
      <c r="F41" s="41"/>
      <c r="G41" s="42"/>
      <c r="H41" s="38"/>
      <c r="I41" s="38"/>
      <c r="J41" s="41"/>
      <c r="K41" s="41"/>
      <c r="L41" s="38"/>
      <c r="M41" s="41"/>
      <c r="N41" s="41"/>
      <c r="O41" s="41"/>
      <c r="P41" s="41"/>
      <c r="Q41" s="41"/>
      <c r="R41" s="43"/>
    </row>
    <row r="42" spans="1:18" ht="12.75">
      <c r="A42" s="7"/>
      <c r="B42" s="6"/>
      <c r="C42" s="41"/>
      <c r="D42" s="41"/>
      <c r="E42" s="41"/>
      <c r="F42" s="41"/>
      <c r="G42" s="42"/>
      <c r="H42" s="38"/>
      <c r="I42" s="38"/>
      <c r="J42" s="41"/>
      <c r="K42" s="41"/>
      <c r="L42" s="38"/>
      <c r="M42" s="41"/>
      <c r="N42" s="41"/>
      <c r="O42" s="41"/>
      <c r="P42" s="41"/>
      <c r="Q42" s="41"/>
      <c r="R42" s="43"/>
    </row>
    <row r="43" spans="1:18" ht="12.75">
      <c r="A43" s="7"/>
      <c r="B43" s="6"/>
      <c r="C43" s="41"/>
      <c r="D43" s="41"/>
      <c r="E43" s="41"/>
      <c r="F43" s="41"/>
      <c r="G43" s="42"/>
      <c r="H43" s="38"/>
      <c r="I43" s="38"/>
      <c r="J43" s="41"/>
      <c r="K43" s="41"/>
      <c r="L43" s="38"/>
      <c r="M43" s="41"/>
      <c r="N43" s="41"/>
      <c r="O43" s="41"/>
      <c r="P43" s="41"/>
      <c r="Q43" s="41"/>
      <c r="R43" s="43"/>
    </row>
    <row r="44" spans="1:18" ht="12.75">
      <c r="A44" s="7"/>
      <c r="B44" s="6"/>
      <c r="C44" s="41"/>
      <c r="D44" s="41"/>
      <c r="E44" s="41"/>
      <c r="F44" s="41"/>
      <c r="G44" s="42"/>
      <c r="H44" s="38"/>
      <c r="I44" s="38"/>
      <c r="J44" s="41"/>
      <c r="K44" s="41"/>
      <c r="L44" s="38"/>
      <c r="M44" s="41"/>
      <c r="N44" s="41"/>
      <c r="O44" s="41"/>
      <c r="P44" s="41"/>
      <c r="Q44" s="41"/>
      <c r="R44" s="43"/>
    </row>
    <row r="45" spans="1:18" ht="12.75">
      <c r="A45" s="7"/>
      <c r="B45" s="6"/>
      <c r="C45" s="41"/>
      <c r="D45" s="41"/>
      <c r="E45" s="41"/>
      <c r="F45" s="41"/>
      <c r="G45" s="42"/>
      <c r="H45" s="38"/>
      <c r="I45" s="38"/>
      <c r="J45" s="41"/>
      <c r="K45" s="41"/>
      <c r="L45" s="38"/>
      <c r="M45" s="41"/>
      <c r="N45" s="41"/>
      <c r="O45" s="41"/>
      <c r="P45" s="41"/>
      <c r="Q45" s="41"/>
      <c r="R45" s="43"/>
    </row>
    <row r="46" spans="1:18" ht="12.75">
      <c r="A46" s="7"/>
      <c r="B46" s="6"/>
      <c r="C46" s="41"/>
      <c r="D46" s="41"/>
      <c r="E46" s="41"/>
      <c r="F46" s="41"/>
      <c r="G46" s="42"/>
      <c r="H46" s="38"/>
      <c r="I46" s="38"/>
      <c r="J46" s="41"/>
      <c r="K46" s="41"/>
      <c r="L46" s="38"/>
      <c r="M46" s="41"/>
      <c r="N46" s="41"/>
      <c r="O46" s="41"/>
      <c r="P46" s="41"/>
      <c r="Q46" s="41"/>
      <c r="R46" s="43"/>
    </row>
    <row r="47" spans="1:18" ht="12.75">
      <c r="A47" s="7"/>
      <c r="B47" s="6"/>
      <c r="C47" s="41"/>
      <c r="D47" s="41"/>
      <c r="E47" s="41"/>
      <c r="F47" s="41"/>
      <c r="G47" s="42"/>
      <c r="H47" s="38"/>
      <c r="I47" s="38"/>
      <c r="J47" s="41"/>
      <c r="K47" s="41"/>
      <c r="L47" s="38"/>
      <c r="M47" s="41"/>
      <c r="N47" s="41"/>
      <c r="O47" s="41"/>
      <c r="P47" s="41"/>
      <c r="Q47" s="41"/>
      <c r="R47" s="43"/>
    </row>
    <row r="48" spans="1:18" ht="12.75">
      <c r="A48" s="7"/>
      <c r="B48" s="6"/>
      <c r="C48" s="41"/>
      <c r="D48" s="41"/>
      <c r="E48" s="41"/>
      <c r="F48" s="41"/>
      <c r="G48" s="42"/>
      <c r="H48" s="38"/>
      <c r="I48" s="38"/>
      <c r="J48" s="41"/>
      <c r="K48" s="41"/>
      <c r="L48" s="38"/>
      <c r="M48" s="41"/>
      <c r="N48" s="41"/>
      <c r="O48" s="41"/>
      <c r="P48" s="41"/>
      <c r="Q48" s="41"/>
      <c r="R48" s="43"/>
    </row>
    <row r="49" spans="1:18" ht="12.75">
      <c r="A49" s="7"/>
      <c r="B49" s="6"/>
      <c r="C49" s="41"/>
      <c r="D49" s="41"/>
      <c r="E49" s="41"/>
      <c r="F49" s="41"/>
      <c r="G49" s="42"/>
      <c r="H49" s="38"/>
      <c r="I49" s="38"/>
      <c r="J49" s="41"/>
      <c r="K49" s="41"/>
      <c r="L49" s="38"/>
      <c r="M49" s="41"/>
      <c r="N49" s="41"/>
      <c r="O49" s="41"/>
      <c r="P49" s="41"/>
      <c r="Q49" s="41"/>
      <c r="R49" s="43"/>
    </row>
    <row r="50" spans="1:18" ht="12.75">
      <c r="A50" s="7"/>
      <c r="B50" s="6"/>
      <c r="C50" s="41"/>
      <c r="D50" s="41"/>
      <c r="E50" s="41"/>
      <c r="F50" s="41"/>
      <c r="G50" s="42"/>
      <c r="H50" s="38"/>
      <c r="I50" s="38"/>
      <c r="J50" s="41"/>
      <c r="K50" s="41"/>
      <c r="L50" s="38"/>
      <c r="M50" s="41"/>
      <c r="N50" s="41"/>
      <c r="O50" s="41"/>
      <c r="P50" s="41"/>
      <c r="Q50" s="41"/>
      <c r="R50" s="43"/>
    </row>
    <row r="51" spans="1:18" ht="12.75">
      <c r="A51" s="7"/>
      <c r="B51" s="6"/>
      <c r="C51" s="41"/>
      <c r="D51" s="41"/>
      <c r="E51" s="41"/>
      <c r="F51" s="41"/>
      <c r="G51" s="42"/>
      <c r="H51" s="38"/>
      <c r="I51" s="38"/>
      <c r="J51" s="41"/>
      <c r="K51" s="41"/>
      <c r="L51" s="38"/>
      <c r="M51" s="41"/>
      <c r="N51" s="41"/>
      <c r="O51" s="41"/>
      <c r="P51" s="41"/>
      <c r="Q51" s="41"/>
      <c r="R51" s="43"/>
    </row>
    <row r="52" spans="1:18" ht="12.75">
      <c r="A52" s="7"/>
      <c r="B52" s="6"/>
      <c r="C52" s="41"/>
      <c r="D52" s="41"/>
      <c r="E52" s="41"/>
      <c r="F52" s="41"/>
      <c r="G52" s="42"/>
      <c r="H52" s="38"/>
      <c r="I52" s="38"/>
      <c r="J52" s="41"/>
      <c r="K52" s="41"/>
      <c r="L52" s="38"/>
      <c r="M52" s="41"/>
      <c r="N52" s="41"/>
      <c r="O52" s="41"/>
      <c r="P52" s="41"/>
      <c r="Q52" s="41"/>
      <c r="R52" s="43"/>
    </row>
    <row r="53" spans="1:18" ht="12.75">
      <c r="A53" s="7"/>
      <c r="B53" s="6"/>
      <c r="C53" s="41"/>
      <c r="D53" s="41"/>
      <c r="E53" s="41"/>
      <c r="F53" s="41"/>
      <c r="G53" s="42"/>
      <c r="H53" s="38"/>
      <c r="I53" s="38"/>
      <c r="J53" s="41"/>
      <c r="K53" s="41"/>
      <c r="L53" s="38"/>
      <c r="M53" s="41"/>
      <c r="N53" s="41"/>
      <c r="O53" s="41"/>
      <c r="P53" s="41"/>
      <c r="Q53" s="41"/>
      <c r="R53" s="43"/>
    </row>
    <row r="54" spans="1:18" ht="12.75">
      <c r="A54" s="7"/>
      <c r="B54" s="6"/>
      <c r="C54" s="41"/>
      <c r="D54" s="41"/>
      <c r="E54" s="41"/>
      <c r="F54" s="41"/>
      <c r="G54" s="42"/>
      <c r="H54" s="38"/>
      <c r="I54" s="38"/>
      <c r="J54" s="41"/>
      <c r="K54" s="41"/>
      <c r="L54" s="38"/>
      <c r="M54" s="41"/>
      <c r="N54" s="41"/>
      <c r="O54" s="41"/>
      <c r="P54" s="41"/>
      <c r="Q54" s="41"/>
      <c r="R54" s="43"/>
    </row>
    <row r="55" spans="1:18" ht="12.75">
      <c r="A55" s="7"/>
      <c r="B55" s="6"/>
      <c r="C55" s="41"/>
      <c r="D55" s="41"/>
      <c r="E55" s="41"/>
      <c r="F55" s="41"/>
      <c r="G55" s="42"/>
      <c r="H55" s="38"/>
      <c r="I55" s="38"/>
      <c r="J55" s="41"/>
      <c r="K55" s="41"/>
      <c r="L55" s="38"/>
      <c r="M55" s="41"/>
      <c r="N55" s="41"/>
      <c r="O55" s="41"/>
      <c r="P55" s="41"/>
      <c r="Q55" s="41"/>
      <c r="R55" s="43"/>
    </row>
    <row r="56" spans="1:18" ht="12.75">
      <c r="A56" s="7"/>
      <c r="B56" s="6"/>
      <c r="C56" s="41"/>
      <c r="D56" s="41"/>
      <c r="E56" s="41"/>
      <c r="F56" s="41"/>
      <c r="G56" s="42"/>
      <c r="H56" s="38"/>
      <c r="I56" s="38"/>
      <c r="J56" s="41"/>
      <c r="K56" s="41"/>
      <c r="L56" s="38"/>
      <c r="M56" s="41"/>
      <c r="N56" s="41"/>
      <c r="O56" s="41"/>
      <c r="P56" s="41"/>
      <c r="Q56" s="41"/>
      <c r="R56" s="43"/>
    </row>
    <row r="57" spans="1:18" ht="12.75">
      <c r="A57" s="7"/>
      <c r="B57" s="6"/>
      <c r="C57" s="41"/>
      <c r="D57" s="41"/>
      <c r="E57" s="41"/>
      <c r="F57" s="41"/>
      <c r="G57" s="42"/>
      <c r="H57" s="38"/>
      <c r="I57" s="38"/>
      <c r="J57" s="41"/>
      <c r="K57" s="41"/>
      <c r="L57" s="38"/>
      <c r="M57" s="41"/>
      <c r="N57" s="41"/>
      <c r="O57" s="41"/>
      <c r="P57" s="41"/>
      <c r="Q57" s="41"/>
      <c r="R57" s="43"/>
    </row>
    <row r="58" spans="1:18" ht="12.75">
      <c r="A58" s="7"/>
      <c r="B58" s="6"/>
      <c r="C58" s="41"/>
      <c r="D58" s="41"/>
      <c r="E58" s="41"/>
      <c r="F58" s="41"/>
      <c r="G58" s="42"/>
      <c r="H58" s="38"/>
      <c r="I58" s="38"/>
      <c r="J58" s="41"/>
      <c r="K58" s="41"/>
      <c r="L58" s="38"/>
      <c r="M58" s="41"/>
      <c r="N58" s="41"/>
      <c r="O58" s="41"/>
      <c r="P58" s="41"/>
      <c r="Q58" s="41"/>
      <c r="R58" s="43"/>
    </row>
    <row r="59" spans="1:18" ht="12.75">
      <c r="A59" s="7"/>
      <c r="B59" s="6"/>
      <c r="C59" s="41"/>
      <c r="D59" s="41"/>
      <c r="E59" s="41"/>
      <c r="F59" s="41"/>
      <c r="G59" s="42"/>
      <c r="H59" s="38"/>
      <c r="I59" s="38"/>
      <c r="J59" s="41"/>
      <c r="K59" s="41"/>
      <c r="L59" s="38"/>
      <c r="M59" s="41"/>
      <c r="N59" s="41"/>
      <c r="O59" s="41"/>
      <c r="P59" s="41"/>
      <c r="Q59" s="41"/>
      <c r="R59" s="43"/>
    </row>
    <row r="60" spans="1:18" ht="12.75">
      <c r="A60" s="7"/>
      <c r="B60" s="6"/>
      <c r="C60" s="41"/>
      <c r="D60" s="41"/>
      <c r="E60" s="41"/>
      <c r="F60" s="41"/>
      <c r="G60" s="42"/>
      <c r="H60" s="38"/>
      <c r="I60" s="38"/>
      <c r="J60" s="41"/>
      <c r="K60" s="41"/>
      <c r="L60" s="38"/>
      <c r="M60" s="41"/>
      <c r="N60" s="41"/>
      <c r="O60" s="41"/>
      <c r="P60" s="41"/>
      <c r="Q60" s="41"/>
      <c r="R60" s="43"/>
    </row>
    <row r="61" spans="1:18" ht="12.75">
      <c r="A61" s="7"/>
      <c r="B61" s="6"/>
      <c r="C61" s="41"/>
      <c r="D61" s="41"/>
      <c r="E61" s="41"/>
      <c r="F61" s="41"/>
      <c r="G61" s="42"/>
      <c r="H61" s="38"/>
      <c r="I61" s="38"/>
      <c r="J61" s="41"/>
      <c r="K61" s="41"/>
      <c r="L61" s="38"/>
      <c r="M61" s="41"/>
      <c r="N61" s="41"/>
      <c r="O61" s="41"/>
      <c r="P61" s="41"/>
      <c r="Q61" s="41"/>
      <c r="R61" s="43"/>
    </row>
    <row r="62" spans="1:18" ht="12.75">
      <c r="A62" s="7"/>
      <c r="B62" s="6"/>
      <c r="C62" s="41"/>
      <c r="D62" s="41"/>
      <c r="E62" s="41"/>
      <c r="F62" s="41"/>
      <c r="G62" s="42"/>
      <c r="H62" s="38"/>
      <c r="I62" s="38"/>
      <c r="J62" s="41"/>
      <c r="K62" s="41"/>
      <c r="L62" s="38"/>
      <c r="M62" s="41"/>
      <c r="N62" s="41"/>
      <c r="O62" s="41"/>
      <c r="P62" s="41"/>
      <c r="Q62" s="41"/>
      <c r="R62" s="43"/>
    </row>
    <row r="63" spans="1:18" ht="12.75">
      <c r="A63" s="7"/>
      <c r="B63" s="6"/>
      <c r="C63" s="41"/>
      <c r="D63" s="41"/>
      <c r="E63" s="41"/>
      <c r="F63" s="41"/>
      <c r="G63" s="42"/>
      <c r="H63" s="38"/>
      <c r="I63" s="38"/>
      <c r="J63" s="41"/>
      <c r="K63" s="41"/>
      <c r="L63" s="38"/>
      <c r="M63" s="41"/>
      <c r="N63" s="41"/>
      <c r="O63" s="41"/>
      <c r="P63" s="41"/>
      <c r="Q63" s="41"/>
      <c r="R63" s="43"/>
    </row>
    <row r="64" spans="1:18" ht="12.75">
      <c r="A64" s="7"/>
      <c r="B64" s="6"/>
      <c r="C64" s="41"/>
      <c r="D64" s="41"/>
      <c r="E64" s="41"/>
      <c r="F64" s="41"/>
      <c r="G64" s="42"/>
      <c r="H64" s="38"/>
      <c r="I64" s="38"/>
      <c r="J64" s="41"/>
      <c r="K64" s="41"/>
      <c r="L64" s="38"/>
      <c r="M64" s="41"/>
      <c r="N64" s="41"/>
      <c r="O64" s="41"/>
      <c r="P64" s="41"/>
      <c r="Q64" s="41"/>
      <c r="R64" s="43"/>
    </row>
    <row r="65" spans="1:18" ht="12.75">
      <c r="A65" s="7"/>
      <c r="B65" s="6"/>
      <c r="C65" s="41"/>
      <c r="D65" s="41"/>
      <c r="E65" s="41"/>
      <c r="F65" s="41"/>
      <c r="G65" s="42"/>
      <c r="H65" s="38"/>
      <c r="I65" s="38"/>
      <c r="J65" s="41"/>
      <c r="K65" s="41"/>
      <c r="L65" s="38"/>
      <c r="M65" s="41"/>
      <c r="N65" s="41"/>
      <c r="O65" s="41"/>
      <c r="P65" s="41"/>
      <c r="Q65" s="41"/>
      <c r="R65" s="43"/>
    </row>
    <row r="66" spans="1:18" ht="12.75">
      <c r="A66" s="7"/>
      <c r="B66" s="6"/>
      <c r="C66" s="41"/>
      <c r="D66" s="41"/>
      <c r="E66" s="41"/>
      <c r="F66" s="41"/>
      <c r="G66" s="42"/>
      <c r="H66" s="38"/>
      <c r="I66" s="38"/>
      <c r="J66" s="41"/>
      <c r="K66" s="41"/>
      <c r="L66" s="38"/>
      <c r="M66" s="41"/>
      <c r="N66" s="41"/>
      <c r="O66" s="41"/>
      <c r="P66" s="41"/>
      <c r="Q66" s="41"/>
      <c r="R66" s="43"/>
    </row>
    <row r="67" spans="1:18" ht="12.75">
      <c r="A67" s="7"/>
      <c r="B67" s="6"/>
      <c r="C67" s="41"/>
      <c r="D67" s="41"/>
      <c r="E67" s="41"/>
      <c r="F67" s="41"/>
      <c r="G67" s="42"/>
      <c r="H67" s="38"/>
      <c r="I67" s="38"/>
      <c r="J67" s="41"/>
      <c r="K67" s="41"/>
      <c r="L67" s="38"/>
      <c r="M67" s="41"/>
      <c r="N67" s="41"/>
      <c r="O67" s="41"/>
      <c r="P67" s="41"/>
      <c r="Q67" s="41"/>
      <c r="R67" s="43"/>
    </row>
    <row r="68" spans="1:18" ht="12.75">
      <c r="A68" s="7"/>
      <c r="B68" s="6"/>
      <c r="C68" s="41"/>
      <c r="D68" s="41"/>
      <c r="E68" s="41"/>
      <c r="F68" s="41"/>
      <c r="G68" s="42"/>
      <c r="H68" s="38"/>
      <c r="I68" s="38"/>
      <c r="J68" s="41"/>
      <c r="K68" s="41"/>
      <c r="L68" s="38"/>
      <c r="M68" s="41"/>
      <c r="N68" s="41"/>
      <c r="O68" s="41"/>
      <c r="P68" s="41"/>
      <c r="Q68" s="41"/>
      <c r="R68" s="43"/>
    </row>
    <row r="69" spans="1:18" ht="12.75">
      <c r="A69" s="7"/>
      <c r="B69" s="6"/>
      <c r="C69" s="41"/>
      <c r="D69" s="41"/>
      <c r="E69" s="41"/>
      <c r="F69" s="41"/>
      <c r="G69" s="42"/>
      <c r="H69" s="38"/>
      <c r="I69" s="38"/>
      <c r="J69" s="41"/>
      <c r="K69" s="41"/>
      <c r="L69" s="38"/>
      <c r="M69" s="41"/>
      <c r="N69" s="41"/>
      <c r="O69" s="41"/>
      <c r="P69" s="41"/>
      <c r="Q69" s="41"/>
      <c r="R69" s="43"/>
    </row>
  </sheetData>
  <sheetProtection/>
  <mergeCells count="19">
    <mergeCell ref="A37:A38"/>
    <mergeCell ref="B37:B38"/>
    <mergeCell ref="D37:D38"/>
    <mergeCell ref="A9:R9"/>
    <mergeCell ref="A10:R10"/>
    <mergeCell ref="A32:A33"/>
    <mergeCell ref="B32:B33"/>
    <mergeCell ref="D32:D33"/>
    <mergeCell ref="A34:A36"/>
    <mergeCell ref="B34:B36"/>
    <mergeCell ref="D34:D36"/>
    <mergeCell ref="A1:R1"/>
    <mergeCell ref="B7:E7"/>
    <mergeCell ref="A28:A29"/>
    <mergeCell ref="B28:B29"/>
    <mergeCell ref="D28:D29"/>
    <mergeCell ref="A30:A31"/>
    <mergeCell ref="B30:B31"/>
    <mergeCell ref="D30:D31"/>
  </mergeCells>
  <printOptions horizontalCentered="1"/>
  <pageMargins left="0.35433070866141736" right="0.35433070866141736" top="0.42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2013-09-30T05:16:55Z</cp:lastPrinted>
  <dcterms:created xsi:type="dcterms:W3CDTF">2010-09-30T07:06:40Z</dcterms:created>
  <dcterms:modified xsi:type="dcterms:W3CDTF">2013-09-30T06:46:23Z</dcterms:modified>
  <cp:category/>
  <cp:version/>
  <cp:contentType/>
  <cp:contentStatus/>
</cp:coreProperties>
</file>